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emuller\Dropbox\UC Book\Website files\"/>
    </mc:Choice>
  </mc:AlternateContent>
  <bookViews>
    <workbookView xWindow="555" yWindow="555" windowWidth="25035" windowHeight="15495" activeTab="1"/>
  </bookViews>
  <sheets>
    <sheet name="Introduction" sheetId="2" r:id="rId1"/>
    <sheet name="Data" sheetId="1" r:id="rId2"/>
  </sheets>
  <definedNames>
    <definedName name="ac">Data!$F$6</definedName>
    <definedName name="acc">Data!$F$34</definedName>
    <definedName name="g">Data!$F$4</definedName>
    <definedName name="gg">Data!$F$32</definedName>
    <definedName name="i">Data!$F$7</definedName>
    <definedName name="ii">Data!$F$35</definedName>
    <definedName name="m">Data!$B$4</definedName>
    <definedName name="mm">Data!$B$32</definedName>
    <definedName name="p">Data!$B$5</definedName>
    <definedName name="pp">Data!$B$33</definedName>
    <definedName name="q">Data!$B$6</definedName>
    <definedName name="qc">Data!$B$35</definedName>
    <definedName name="qq">Data!$B$34</definedName>
    <definedName name="ra">Data!$F$5</definedName>
    <definedName name="rr">Data!$F$33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41" i="1" l="1"/>
  <c r="B41" i="1"/>
  <c r="C11" i="1"/>
  <c r="B11" i="1"/>
  <c r="C42" i="1"/>
  <c r="G12" i="1"/>
  <c r="G13" i="1"/>
  <c r="G14" i="1"/>
  <c r="G15" i="1"/>
  <c r="G16" i="1"/>
  <c r="G17" i="1"/>
  <c r="G18" i="1"/>
  <c r="G19" i="1"/>
  <c r="G20" i="1"/>
  <c r="G21" i="1"/>
  <c r="G22" i="1"/>
  <c r="G23" i="1"/>
  <c r="G24" i="1"/>
  <c r="G25" i="1"/>
  <c r="G26" i="1"/>
  <c r="G27" i="1"/>
  <c r="G28" i="1"/>
  <c r="E42" i="1"/>
  <c r="B42" i="1"/>
  <c r="C12" i="1"/>
  <c r="B12" i="1"/>
  <c r="C43" i="1"/>
  <c r="E43" i="1"/>
  <c r="B43" i="1"/>
  <c r="C13" i="1"/>
  <c r="B13" i="1"/>
  <c r="C44" i="1"/>
  <c r="E44" i="1"/>
  <c r="B44" i="1"/>
  <c r="C14" i="1"/>
  <c r="B14" i="1"/>
  <c r="C45" i="1"/>
  <c r="E45" i="1"/>
  <c r="B45" i="1"/>
  <c r="C15" i="1"/>
  <c r="B15" i="1"/>
  <c r="C46" i="1"/>
  <c r="E46" i="1"/>
  <c r="B46" i="1"/>
  <c r="C16" i="1"/>
  <c r="B16" i="1"/>
  <c r="C47" i="1"/>
  <c r="E47" i="1"/>
  <c r="B47" i="1"/>
  <c r="C17" i="1"/>
  <c r="B17" i="1"/>
  <c r="C48" i="1"/>
  <c r="E48" i="1"/>
  <c r="B48" i="1"/>
  <c r="C18" i="1"/>
  <c r="B18" i="1"/>
  <c r="C49" i="1"/>
  <c r="E49" i="1"/>
  <c r="B49" i="1"/>
  <c r="C19" i="1"/>
  <c r="B19" i="1"/>
  <c r="C50" i="1"/>
  <c r="E50" i="1"/>
  <c r="B50" i="1"/>
  <c r="C20" i="1"/>
  <c r="B20" i="1"/>
  <c r="C51" i="1"/>
  <c r="E51" i="1"/>
  <c r="B51" i="1"/>
  <c r="C21" i="1"/>
  <c r="B21" i="1"/>
  <c r="C52" i="1"/>
  <c r="E52" i="1"/>
  <c r="B52" i="1"/>
  <c r="C22" i="1"/>
  <c r="B22" i="1"/>
  <c r="C53" i="1"/>
  <c r="E53" i="1"/>
  <c r="B53" i="1"/>
  <c r="C23" i="1"/>
  <c r="B23" i="1"/>
  <c r="C54" i="1"/>
  <c r="E54" i="1"/>
  <c r="B54" i="1"/>
  <c r="C24" i="1"/>
  <c r="B24" i="1"/>
  <c r="C55" i="1"/>
  <c r="E55" i="1"/>
  <c r="B55" i="1"/>
  <c r="C25" i="1"/>
  <c r="B25" i="1"/>
  <c r="C56" i="1"/>
  <c r="E56" i="1"/>
  <c r="B56" i="1"/>
  <c r="C26" i="1"/>
  <c r="B26" i="1"/>
  <c r="C57" i="1"/>
  <c r="E57" i="1"/>
  <c r="B57" i="1"/>
  <c r="C27" i="1"/>
  <c r="B27" i="1"/>
  <c r="C58" i="1"/>
  <c r="E58" i="1"/>
  <c r="G11" i="1"/>
  <c r="E41" i="1"/>
  <c r="E11" i="1"/>
  <c r="F11" i="1"/>
  <c r="F41" i="1"/>
  <c r="F42" i="1"/>
  <c r="E12" i="1"/>
  <c r="F12" i="1"/>
  <c r="F43" i="1"/>
  <c r="E13" i="1"/>
  <c r="F13" i="1"/>
  <c r="E14" i="1"/>
  <c r="F14" i="1"/>
  <c r="F44" i="1"/>
  <c r="F45" i="1"/>
  <c r="E15" i="1"/>
  <c r="F15" i="1"/>
  <c r="E16" i="1"/>
  <c r="F16" i="1"/>
  <c r="F46" i="1"/>
  <c r="F47" i="1"/>
  <c r="E17" i="1"/>
  <c r="F17" i="1"/>
  <c r="E18" i="1"/>
  <c r="F18" i="1"/>
  <c r="F48" i="1"/>
  <c r="E19" i="1"/>
  <c r="F19" i="1"/>
  <c r="F49" i="1"/>
  <c r="E20" i="1"/>
  <c r="F20" i="1"/>
  <c r="F50" i="1"/>
  <c r="F51" i="1"/>
  <c r="E21" i="1"/>
  <c r="F21" i="1"/>
  <c r="E22" i="1"/>
  <c r="F22" i="1"/>
  <c r="F52" i="1"/>
  <c r="E23" i="1"/>
  <c r="F23" i="1"/>
  <c r="F53" i="1"/>
  <c r="E24" i="1"/>
  <c r="F24" i="1"/>
  <c r="F54" i="1"/>
  <c r="E25" i="1"/>
  <c r="F25" i="1"/>
  <c r="F55" i="1"/>
  <c r="E26" i="1"/>
  <c r="F26" i="1"/>
  <c r="F56" i="1"/>
  <c r="E27" i="1"/>
  <c r="F27" i="1"/>
  <c r="F57" i="1"/>
  <c r="C59" i="1"/>
  <c r="C28" i="1"/>
  <c r="E59" i="1"/>
  <c r="E28" i="1"/>
  <c r="F28" i="1"/>
  <c r="C29" i="1"/>
  <c r="B58" i="1"/>
  <c r="B28" i="1"/>
  <c r="E29" i="1"/>
  <c r="F58" i="1"/>
  <c r="F59" i="1"/>
  <c r="F29" i="1"/>
</calcChain>
</file>

<file path=xl/sharedStrings.xml><?xml version="1.0" encoding="utf-8"?>
<sst xmlns="http://schemas.openxmlformats.org/spreadsheetml/2006/main" count="31" uniqueCount="19">
  <si>
    <t>m</t>
  </si>
  <si>
    <t>t</t>
  </si>
  <si>
    <t>N(t)</t>
  </si>
  <si>
    <t>S(t)</t>
  </si>
  <si>
    <t>p1</t>
  </si>
  <si>
    <t>q1</t>
  </si>
  <si>
    <t>p2</t>
  </si>
  <si>
    <t>q2</t>
  </si>
  <si>
    <t>q21</t>
  </si>
  <si>
    <t>m2</t>
  </si>
  <si>
    <t>retention rate</t>
  </si>
  <si>
    <t>profit margins</t>
  </si>
  <si>
    <t>acquisition costs</t>
  </si>
  <si>
    <t>discount factor</t>
  </si>
  <si>
    <t>Innovation Forwards</t>
  </si>
  <si>
    <t>Innovation Moderates</t>
  </si>
  <si>
    <t>PCLV</t>
  </si>
  <si>
    <t>present value</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</si>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</sst>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quot;$&quot;#,##0"/>
  </numFmts>
  <fonts count="5" x14ac:knownFonts="1">
    <font>
      <sz val="10"/>
      <name val="Arial"/>
    </font>
    <font>
      <sz val="8"/>
      <name val="Arial"/>
      <family val="2"/>
    </font>
    <font>
      <sz val="10"/>
      <name val="Arial"/>
      <family val="2"/>
    </font>
    <font>
      <b/>
      <sz val="11"/>
      <name val="Calibri"/>
      <family val="2"/>
      <scheme val="minor"/>
    </font>
    <font>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8">
    <border>
      <left/>
      <right/>
      <top/>
      <bottom/>
      <diagonal/>
    </border>
    <border>
      <left/>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2">
    <xf numFmtId="0" fontId="0" fillId="0" borderId="0"/>
    <xf numFmtId="164" fontId="2" fillId="0" borderId="0" applyFont="0" applyFill="0" applyBorder="0" applyAlignment="0" applyProtection="0"/>
  </cellStyleXfs>
  <cellXfs count="39">
    <xf numFmtId="0" fontId="0" fillId="0" borderId="0" xfId="0"/>
    <xf numFmtId="0" fontId="3" fillId="5" borderId="0" xfId="0" applyFont="1" applyFill="1" applyBorder="1" applyAlignment="1">
      <alignment horizontal="left"/>
    </xf>
    <xf numFmtId="0" fontId="4" fillId="0" borderId="0" xfId="0" applyFont="1" applyAlignment="1">
      <alignment horizontal="center"/>
    </xf>
    <xf numFmtId="0" fontId="4" fillId="0" borderId="0" xfId="0" applyFont="1"/>
    <xf numFmtId="0" fontId="4" fillId="0" borderId="0" xfId="0" applyFont="1" applyAlignment="1">
      <alignment horizontal="left"/>
    </xf>
    <xf numFmtId="0" fontId="3" fillId="2" borderId="2" xfId="0" applyFont="1" applyFill="1" applyBorder="1" applyAlignment="1">
      <alignment horizontal="center"/>
    </xf>
    <xf numFmtId="3" fontId="4" fillId="3" borderId="5" xfId="0" applyNumberFormat="1" applyFont="1" applyFill="1" applyBorder="1" applyAlignment="1">
      <alignment horizontal="center"/>
    </xf>
    <xf numFmtId="0" fontId="3" fillId="2" borderId="2" xfId="0" applyFont="1" applyFill="1" applyBorder="1" applyAlignment="1">
      <alignment horizontal="left"/>
    </xf>
    <xf numFmtId="166" fontId="4" fillId="3" borderId="5" xfId="0" applyNumberFormat="1" applyFont="1" applyFill="1" applyBorder="1" applyAlignment="1">
      <alignment horizontal="center"/>
    </xf>
    <xf numFmtId="0" fontId="3" fillId="2" borderId="3" xfId="0" applyFont="1" applyFill="1" applyBorder="1" applyAlignment="1">
      <alignment horizontal="center"/>
    </xf>
    <xf numFmtId="0" fontId="4" fillId="3" borderId="6" xfId="0" applyFont="1" applyFill="1" applyBorder="1" applyAlignment="1">
      <alignment horizontal="center"/>
    </xf>
    <xf numFmtId="0" fontId="3" fillId="2" borderId="3" xfId="0" applyFont="1" applyFill="1" applyBorder="1" applyAlignment="1">
      <alignment horizontal="left"/>
    </xf>
    <xf numFmtId="0" fontId="3" fillId="2" borderId="4" xfId="0" applyFont="1" applyFill="1" applyBorder="1" applyAlignment="1">
      <alignment horizontal="center"/>
    </xf>
    <xf numFmtId="0" fontId="4" fillId="3" borderId="7" xfId="0" applyFont="1" applyFill="1" applyBorder="1" applyAlignment="1">
      <alignment horizontal="center"/>
    </xf>
    <xf numFmtId="166" fontId="4" fillId="3" borderId="6" xfId="0" applyNumberFormat="1" applyFont="1" applyFill="1" applyBorder="1" applyAlignment="1">
      <alignment horizontal="center"/>
    </xf>
    <xf numFmtId="0" fontId="3" fillId="2" borderId="4" xfId="0" applyFont="1" applyFill="1" applyBorder="1" applyAlignment="1">
      <alignment horizontal="left"/>
    </xf>
    <xf numFmtId="0" fontId="4" fillId="5" borderId="0" xfId="0" applyFont="1" applyFill="1" applyAlignment="1">
      <alignment horizontal="center"/>
    </xf>
    <xf numFmtId="0" fontId="3" fillId="0" borderId="1" xfId="0" applyFont="1" applyBorder="1" applyAlignment="1">
      <alignment horizontal="center"/>
    </xf>
    <xf numFmtId="0" fontId="3" fillId="0" borderId="1" xfId="0" applyFont="1" applyFill="1" applyBorder="1" applyAlignment="1">
      <alignment horizontal="center"/>
    </xf>
    <xf numFmtId="0" fontId="4" fillId="0" borderId="0" xfId="0" applyFont="1" applyBorder="1" applyAlignment="1">
      <alignment horizontal="center"/>
    </xf>
    <xf numFmtId="0" fontId="4" fillId="0" borderId="0" xfId="0" applyNumberFormat="1" applyFont="1" applyBorder="1" applyAlignment="1">
      <alignment horizontal="center"/>
    </xf>
    <xf numFmtId="0" fontId="4" fillId="0" borderId="0" xfId="0" applyFont="1" applyFill="1" applyBorder="1" applyAlignment="1">
      <alignment horizontal="center"/>
    </xf>
    <xf numFmtId="1" fontId="4" fillId="0" borderId="0" xfId="0" applyNumberFormat="1" applyFont="1" applyFill="1" applyBorder="1" applyAlignment="1">
      <alignment horizontal="center"/>
    </xf>
    <xf numFmtId="165" fontId="4" fillId="0" borderId="0" xfId="1" applyNumberFormat="1" applyFont="1" applyAlignment="1">
      <alignment horizontal="center"/>
    </xf>
    <xf numFmtId="165" fontId="4" fillId="4" borderId="0" xfId="1" applyNumberFormat="1" applyFont="1" applyFill="1" applyAlignment="1">
      <alignment horizontal="center"/>
    </xf>
    <xf numFmtId="10" fontId="4" fillId="0" borderId="0" xfId="0" applyNumberFormat="1" applyFont="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165" fontId="4" fillId="4" borderId="1" xfId="1" applyNumberFormat="1" applyFont="1" applyFill="1" applyBorder="1" applyAlignment="1">
      <alignment horizontal="center"/>
    </xf>
    <xf numFmtId="10" fontId="4" fillId="0" borderId="1" xfId="0" applyNumberFormat="1" applyFont="1" applyBorder="1" applyAlignment="1">
      <alignment horizontal="center"/>
    </xf>
    <xf numFmtId="0" fontId="4" fillId="0" borderId="1" xfId="0" applyFont="1" applyBorder="1"/>
    <xf numFmtId="0" fontId="3" fillId="0" borderId="0" xfId="0" applyFont="1" applyAlignment="1">
      <alignment horizontal="center"/>
    </xf>
    <xf numFmtId="165" fontId="3" fillId="0" borderId="0" xfId="1" applyNumberFormat="1" applyFont="1" applyAlignment="1">
      <alignment horizontal="center"/>
    </xf>
    <xf numFmtId="10" fontId="3" fillId="0" borderId="0" xfId="0" applyNumberFormat="1" applyFont="1" applyAlignment="1">
      <alignment horizontal="center"/>
    </xf>
    <xf numFmtId="166" fontId="3" fillId="0" borderId="0" xfId="0" applyNumberFormat="1" applyFont="1"/>
    <xf numFmtId="2" fontId="4" fillId="3"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xf numFmtId="0" fontId="4" fillId="0" borderId="0" xfId="0" applyNumberFormat="1" applyFont="1"/>
  </cellXfs>
  <cellStyles count="2">
    <cellStyle name="Comma" xfId="1" builtinId="3"/>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241300</xdr:colOff>
      <xdr:row>1</xdr:row>
      <xdr:rowOff>76200</xdr:rowOff>
    </xdr:from>
    <xdr:to>
      <xdr:col>5</xdr:col>
      <xdr:colOff>685800</xdr:colOff>
      <xdr:row>10</xdr:row>
      <xdr:rowOff>38100</xdr:rowOff>
    </xdr:to>
    <xdr:sp macro="" textlink="">
      <xdr:nvSpPr>
        <xdr:cNvPr id="2" name="TextBox 1"/>
        <xdr:cNvSpPr txBox="1"/>
      </xdr:nvSpPr>
      <xdr:spPr>
        <a:xfrm>
          <a:off x="241300" y="228600"/>
          <a:ext cx="4572000" cy="1333500"/>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On the following sheet you will find the data and</a:t>
          </a:r>
          <a:r>
            <a:rPr lang="en-US" sz="1100" baseline="0"/>
            <a:t> equations for calculating the equity of a new drug (Table 4.1 in the text).  The pharmceutical company has an 18 year patent on the drug before generics are introduced, and must sell to phsycisians who are both innovation forwards and innovation moderates, thus a multisegment diffusion model is used and a saddlelike pattern expected, similar to that in figure 4.5.  Play with the paramters to see how they affect the diffusion curve.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50799</xdr:colOff>
      <xdr:row>0</xdr:row>
      <xdr:rowOff>101599</xdr:rowOff>
    </xdr:from>
    <xdr:to>
      <xdr:col>4</xdr:col>
      <xdr:colOff>180974</xdr:colOff>
      <xdr:row>2</xdr:row>
      <xdr:rowOff>142874</xdr:rowOff>
    </xdr:to>
    <xdr:sp macro="" textlink="">
      <xdr:nvSpPr>
        <xdr:cNvPr id="2" name="TextBox 1"/>
        <xdr:cNvSpPr txBox="1"/>
      </xdr:nvSpPr>
      <xdr:spPr>
        <a:xfrm>
          <a:off x="50799" y="101599"/>
          <a:ext cx="2778125" cy="422275"/>
        </a:xfrm>
        <a:prstGeom prst="rect">
          <a:avLst/>
        </a:prstGeom>
        <a:ln w="3175" cmpd="sng"/>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innvation equity for newly approved drug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4" sqref="F24"/>
    </sheetView>
  </sheetViews>
  <sheetFormatPr defaultColWidth="11.42578125" defaultRowHeight="12.75" x14ac:dyDescent="0.2"/>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workbookViewId="0">
      <selection activeCell="H4" sqref="H4"/>
    </sheetView>
  </sheetViews>
  <sheetFormatPr defaultColWidth="8.85546875" defaultRowHeight="15" x14ac:dyDescent="0.25"/>
  <cols>
    <col min="1" max="1" width="8.85546875" style="3"/>
    <col min="2" max="2" width="9.140625" style="2" bestFit="1"/>
    <col min="3" max="3" width="10.28515625" style="2" bestFit="1" customWidth="1"/>
    <col min="4" max="4" width="11.42578125" style="3" customWidth="1"/>
    <col min="5" max="5" width="15.85546875" style="3" customWidth="1"/>
    <col min="6" max="6" width="12.42578125" style="3" customWidth="1"/>
    <col min="7" max="7" width="10" style="3" bestFit="1" customWidth="1"/>
    <col min="8" max="16384" width="8.85546875" style="3"/>
  </cols>
  <sheetData>
    <row r="1" spans="1:7" x14ac:dyDescent="0.25">
      <c r="A1" s="1"/>
    </row>
    <row r="2" spans="1:7" x14ac:dyDescent="0.25">
      <c r="A2" s="1"/>
    </row>
    <row r="3" spans="1:7" ht="15.75" thickBot="1" x14ac:dyDescent="0.3">
      <c r="A3" s="4"/>
      <c r="B3" s="3"/>
      <c r="C3" s="3"/>
    </row>
    <row r="4" spans="1:7" x14ac:dyDescent="0.25">
      <c r="A4" s="5" t="s">
        <v>0</v>
      </c>
      <c r="B4" s="6">
        <v>37500</v>
      </c>
      <c r="E4" s="7" t="s">
        <v>11</v>
      </c>
      <c r="F4" s="8">
        <v>2880</v>
      </c>
    </row>
    <row r="5" spans="1:7" x14ac:dyDescent="0.25">
      <c r="A5" s="9" t="s">
        <v>4</v>
      </c>
      <c r="B5" s="10">
        <v>0.1</v>
      </c>
      <c r="E5" s="11" t="s">
        <v>10</v>
      </c>
      <c r="F5" s="10">
        <v>0.9</v>
      </c>
    </row>
    <row r="6" spans="1:7" ht="15.75" thickBot="1" x14ac:dyDescent="0.3">
      <c r="A6" s="12" t="s">
        <v>5</v>
      </c>
      <c r="B6" s="13">
        <v>0.5</v>
      </c>
      <c r="E6" s="11" t="s">
        <v>12</v>
      </c>
      <c r="F6" s="14">
        <v>1000</v>
      </c>
    </row>
    <row r="7" spans="1:7" ht="15.75" thickBot="1" x14ac:dyDescent="0.3">
      <c r="E7" s="15" t="s">
        <v>13</v>
      </c>
      <c r="F7" s="13">
        <v>0.125</v>
      </c>
    </row>
    <row r="8" spans="1:7" x14ac:dyDescent="0.25">
      <c r="A8" s="1" t="s">
        <v>14</v>
      </c>
      <c r="B8" s="16"/>
      <c r="F8" s="3" t="s">
        <v>17</v>
      </c>
    </row>
    <row r="9" spans="1:7" x14ac:dyDescent="0.25">
      <c r="A9" s="17" t="s">
        <v>1</v>
      </c>
      <c r="B9" s="17" t="s">
        <v>2</v>
      </c>
      <c r="C9" s="17" t="s">
        <v>3</v>
      </c>
      <c r="D9" s="18"/>
      <c r="E9" s="18" t="s">
        <v>16</v>
      </c>
      <c r="F9" s="18" t="s">
        <v>16</v>
      </c>
      <c r="G9" s="18"/>
    </row>
    <row r="10" spans="1:7" x14ac:dyDescent="0.25">
      <c r="A10" s="19">
        <v>0</v>
      </c>
      <c r="B10" s="20">
        <v>0</v>
      </c>
      <c r="C10" s="19">
        <v>0</v>
      </c>
      <c r="D10" s="21"/>
      <c r="E10" s="22">
        <v>0</v>
      </c>
      <c r="F10" s="21">
        <v>0</v>
      </c>
      <c r="G10" s="21"/>
    </row>
    <row r="11" spans="1:7" x14ac:dyDescent="0.25">
      <c r="A11" s="2">
        <v>1</v>
      </c>
      <c r="B11" s="23">
        <f>C11</f>
        <v>3750</v>
      </c>
      <c r="C11" s="24">
        <f t="shared" ref="C11:C28" si="0">(p+(q*B10/m))*(m-B10)</f>
        <v>3750</v>
      </c>
      <c r="D11" s="25"/>
      <c r="E11" s="24">
        <f t="shared" ref="E11:E28" si="1">C11*(SERIESSUM(ra/(1+i),1,1,G11:G28)-ac)/1000</f>
        <v>43385.308871544868</v>
      </c>
      <c r="F11" s="24">
        <f t="shared" ref="F11:F28" si="2">E11/(1+i)^(A11-1)</f>
        <v>43385.308871544868</v>
      </c>
      <c r="G11" s="3">
        <f t="shared" ref="G11:G28" si="3">g/ra</f>
        <v>3200</v>
      </c>
    </row>
    <row r="12" spans="1:7" x14ac:dyDescent="0.25">
      <c r="A12" s="2">
        <v>2</v>
      </c>
      <c r="B12" s="23">
        <f t="shared" ref="B12:B28" si="4">C12+B11</f>
        <v>8812.5</v>
      </c>
      <c r="C12" s="24">
        <f t="shared" si="0"/>
        <v>5062.5000000000009</v>
      </c>
      <c r="D12" s="25"/>
      <c r="E12" s="24">
        <f t="shared" si="1"/>
        <v>58278.333720731971</v>
      </c>
      <c r="F12" s="24">
        <f t="shared" si="2"/>
        <v>51802.96330731731</v>
      </c>
      <c r="G12" s="3">
        <f t="shared" si="3"/>
        <v>3200</v>
      </c>
    </row>
    <row r="13" spans="1:7" x14ac:dyDescent="0.25">
      <c r="A13" s="2">
        <v>3</v>
      </c>
      <c r="B13" s="23">
        <f t="shared" si="4"/>
        <v>15052.03125</v>
      </c>
      <c r="C13" s="24">
        <f t="shared" si="0"/>
        <v>6239.53125</v>
      </c>
      <c r="D13" s="25"/>
      <c r="E13" s="24">
        <f t="shared" si="1"/>
        <v>71378.440701002692</v>
      </c>
      <c r="F13" s="24">
        <f t="shared" si="2"/>
        <v>56397.780306965091</v>
      </c>
      <c r="G13" s="3">
        <f t="shared" si="3"/>
        <v>3200</v>
      </c>
    </row>
    <row r="14" spans="1:7" x14ac:dyDescent="0.25">
      <c r="A14" s="2">
        <v>4</v>
      </c>
      <c r="B14" s="23">
        <f t="shared" si="4"/>
        <v>21801.995153320313</v>
      </c>
      <c r="C14" s="24">
        <f t="shared" si="0"/>
        <v>6749.9639033203121</v>
      </c>
      <c r="D14" s="25"/>
      <c r="E14" s="24">
        <f t="shared" si="1"/>
        <v>76609.66056720393</v>
      </c>
      <c r="F14" s="24">
        <f t="shared" si="2"/>
        <v>53805.41318300194</v>
      </c>
      <c r="G14" s="3">
        <f t="shared" si="3"/>
        <v>3200</v>
      </c>
    </row>
    <row r="15" spans="1:7" x14ac:dyDescent="0.25">
      <c r="A15" s="2">
        <v>5</v>
      </c>
      <c r="B15" s="23">
        <f t="shared" si="4"/>
        <v>27935.099979109738</v>
      </c>
      <c r="C15" s="24">
        <f t="shared" si="0"/>
        <v>6133.1048257894254</v>
      </c>
      <c r="D15" s="25"/>
      <c r="E15" s="24">
        <f t="shared" si="1"/>
        <v>68918.005868309046</v>
      </c>
      <c r="F15" s="24">
        <f t="shared" si="2"/>
        <v>43025.17177817312</v>
      </c>
      <c r="G15" s="3">
        <f t="shared" si="3"/>
        <v>3200</v>
      </c>
    </row>
    <row r="16" spans="1:7" x14ac:dyDescent="0.25">
      <c r="A16" s="2">
        <v>6</v>
      </c>
      <c r="B16" s="23">
        <f t="shared" si="4"/>
        <v>32454.209159515543</v>
      </c>
      <c r="C16" s="24">
        <f t="shared" si="0"/>
        <v>4519.1091804058033</v>
      </c>
      <c r="D16" s="25"/>
      <c r="E16" s="24">
        <f t="shared" si="1"/>
        <v>50145.447950519403</v>
      </c>
      <c r="F16" s="24">
        <f t="shared" si="2"/>
        <v>27827.161144856302</v>
      </c>
      <c r="G16" s="3">
        <f t="shared" si="3"/>
        <v>3200</v>
      </c>
    </row>
    <row r="17" spans="1:7" x14ac:dyDescent="0.25">
      <c r="A17" s="2">
        <v>7</v>
      </c>
      <c r="B17" s="23">
        <f t="shared" si="4"/>
        <v>35142.216927727328</v>
      </c>
      <c r="C17" s="24">
        <f t="shared" si="0"/>
        <v>2688.0077682117831</v>
      </c>
      <c r="D17" s="25"/>
      <c r="E17" s="24">
        <f t="shared" si="1"/>
        <v>29354.095027538191</v>
      </c>
      <c r="F17" s="24">
        <f t="shared" si="2"/>
        <v>14479.499863388357</v>
      </c>
      <c r="G17" s="3">
        <f t="shared" si="3"/>
        <v>3200</v>
      </c>
    </row>
    <row r="18" spans="1:7" x14ac:dyDescent="0.25">
      <c r="A18" s="2">
        <v>8</v>
      </c>
      <c r="B18" s="23">
        <f t="shared" si="4"/>
        <v>36482.764890878992</v>
      </c>
      <c r="C18" s="24">
        <f t="shared" si="0"/>
        <v>1340.5479631516625</v>
      </c>
      <c r="D18" s="25"/>
      <c r="E18" s="24">
        <f t="shared" si="1"/>
        <v>14344.517892112937</v>
      </c>
      <c r="F18" s="24">
        <f t="shared" si="2"/>
        <v>6289.5315412833388</v>
      </c>
      <c r="G18" s="3">
        <f t="shared" si="3"/>
        <v>3200</v>
      </c>
    </row>
    <row r="19" spans="1:7" x14ac:dyDescent="0.25">
      <c r="A19" s="2">
        <v>9</v>
      </c>
      <c r="B19" s="23">
        <f t="shared" si="4"/>
        <v>37079.30905945522</v>
      </c>
      <c r="C19" s="24">
        <f t="shared" si="0"/>
        <v>596.5441685762255</v>
      </c>
      <c r="D19" s="25"/>
      <c r="E19" s="24">
        <f t="shared" si="1"/>
        <v>6219.3371269100544</v>
      </c>
      <c r="F19" s="24">
        <f t="shared" si="2"/>
        <v>2423.9514632250248</v>
      </c>
      <c r="G19" s="3">
        <f t="shared" si="3"/>
        <v>3200</v>
      </c>
    </row>
    <row r="20" spans="1:7" x14ac:dyDescent="0.25">
      <c r="A20" s="2">
        <v>10</v>
      </c>
      <c r="B20" s="23">
        <f t="shared" si="4"/>
        <v>37329.363878882672</v>
      </c>
      <c r="C20" s="24">
        <f t="shared" si="0"/>
        <v>250.0548194274489</v>
      </c>
      <c r="D20" s="25"/>
      <c r="E20" s="24">
        <f t="shared" si="1"/>
        <v>2521.0559605846661</v>
      </c>
      <c r="F20" s="24">
        <f t="shared" si="2"/>
        <v>873.39315497723055</v>
      </c>
      <c r="G20" s="3">
        <f t="shared" si="3"/>
        <v>3200</v>
      </c>
    </row>
    <row r="21" spans="1:7" x14ac:dyDescent="0.25">
      <c r="A21" s="2">
        <v>11</v>
      </c>
      <c r="B21" s="23">
        <f t="shared" si="4"/>
        <v>37431.357329075334</v>
      </c>
      <c r="C21" s="24">
        <f t="shared" si="0"/>
        <v>101.9934501926639</v>
      </c>
      <c r="D21" s="25"/>
      <c r="E21" s="24">
        <f t="shared" si="1"/>
        <v>984.49344578158616</v>
      </c>
      <c r="F21" s="24">
        <f t="shared" si="2"/>
        <v>303.17096402243698</v>
      </c>
      <c r="G21" s="3">
        <f t="shared" si="3"/>
        <v>3200</v>
      </c>
    </row>
    <row r="22" spans="1:7" x14ac:dyDescent="0.25">
      <c r="A22" s="2">
        <v>12</v>
      </c>
      <c r="B22" s="23">
        <f t="shared" si="4"/>
        <v>37472.480107413176</v>
      </c>
      <c r="C22" s="24">
        <f t="shared" si="0"/>
        <v>41.122778337844068</v>
      </c>
      <c r="D22" s="25"/>
      <c r="E22" s="24">
        <f t="shared" si="1"/>
        <v>374.8606668354991</v>
      </c>
      <c r="F22" s="24">
        <f t="shared" si="2"/>
        <v>102.61057623136938</v>
      </c>
      <c r="G22" s="3">
        <f t="shared" si="3"/>
        <v>3200</v>
      </c>
    </row>
    <row r="23" spans="1:7" x14ac:dyDescent="0.25">
      <c r="A23" s="2">
        <v>13</v>
      </c>
      <c r="B23" s="23">
        <f t="shared" si="4"/>
        <v>37488.981945038766</v>
      </c>
      <c r="C23" s="24">
        <f t="shared" si="0"/>
        <v>16.501837625588117</v>
      </c>
      <c r="D23" s="25"/>
      <c r="E23" s="24">
        <f t="shared" si="1"/>
        <v>139.35070513365602</v>
      </c>
      <c r="F23" s="24">
        <f t="shared" si="2"/>
        <v>33.906182968301856</v>
      </c>
      <c r="G23" s="3">
        <f t="shared" si="3"/>
        <v>3200</v>
      </c>
    </row>
    <row r="24" spans="1:7" x14ac:dyDescent="0.25">
      <c r="A24" s="2">
        <v>14</v>
      </c>
      <c r="B24" s="23">
        <f t="shared" si="4"/>
        <v>37495.591159381707</v>
      </c>
      <c r="C24" s="24">
        <f t="shared" si="0"/>
        <v>6.6092143429387766</v>
      </c>
      <c r="D24" s="25"/>
      <c r="E24" s="24">
        <f t="shared" si="1"/>
        <v>50.267675091232093</v>
      </c>
      <c r="F24" s="24">
        <f t="shared" si="2"/>
        <v>10.87191397911227</v>
      </c>
      <c r="G24" s="3">
        <f t="shared" si="3"/>
        <v>3200</v>
      </c>
    </row>
    <row r="25" spans="1:7" x14ac:dyDescent="0.25">
      <c r="A25" s="2">
        <v>15</v>
      </c>
      <c r="B25" s="23">
        <f t="shared" si="4"/>
        <v>37498.236204581008</v>
      </c>
      <c r="C25" s="24">
        <f t="shared" si="0"/>
        <v>2.6450451993010122</v>
      </c>
      <c r="D25" s="25"/>
      <c r="E25" s="24">
        <f t="shared" si="1"/>
        <v>17.343878777240654</v>
      </c>
      <c r="F25" s="24">
        <f t="shared" si="2"/>
        <v>3.3343479290389886</v>
      </c>
      <c r="G25" s="3">
        <f t="shared" si="3"/>
        <v>3200</v>
      </c>
    </row>
    <row r="26" spans="1:7" x14ac:dyDescent="0.25">
      <c r="A26" s="2">
        <v>16</v>
      </c>
      <c r="B26" s="23">
        <f t="shared" si="4"/>
        <v>37499.294440352744</v>
      </c>
      <c r="C26" s="24">
        <f t="shared" si="0"/>
        <v>1.0582357717382711</v>
      </c>
      <c r="D26" s="25"/>
      <c r="E26" s="24">
        <f t="shared" si="1"/>
        <v>5.5519281528476663</v>
      </c>
      <c r="F26" s="24">
        <f t="shared" si="2"/>
        <v>0.94875920081130505</v>
      </c>
      <c r="G26" s="3">
        <f t="shared" si="3"/>
        <v>3200</v>
      </c>
    </row>
    <row r="27" spans="1:7" x14ac:dyDescent="0.25">
      <c r="A27" s="2">
        <v>17</v>
      </c>
      <c r="B27" s="23">
        <f t="shared" si="4"/>
        <v>37499.717769503572</v>
      </c>
      <c r="C27" s="24">
        <f t="shared" si="0"/>
        <v>0.42332915082832567</v>
      </c>
      <c r="D27" s="25"/>
      <c r="E27" s="24">
        <f t="shared" si="1"/>
        <v>1.5273715761885989</v>
      </c>
      <c r="F27" s="24">
        <f t="shared" si="2"/>
        <v>0.23200873979823541</v>
      </c>
      <c r="G27" s="3">
        <f t="shared" si="3"/>
        <v>3200</v>
      </c>
    </row>
    <row r="28" spans="1:7" x14ac:dyDescent="0.25">
      <c r="A28" s="26">
        <v>18</v>
      </c>
      <c r="B28" s="27">
        <f t="shared" si="4"/>
        <v>37499.887106739377</v>
      </c>
      <c r="C28" s="28">
        <f t="shared" si="0"/>
        <v>0.16933723580298832</v>
      </c>
      <c r="D28" s="29"/>
      <c r="E28" s="28">
        <f t="shared" si="1"/>
        <v>0.26416608785266182</v>
      </c>
      <c r="F28" s="28">
        <f t="shared" si="2"/>
        <v>3.5668445551593271E-2</v>
      </c>
      <c r="G28" s="30">
        <f t="shared" si="3"/>
        <v>3200</v>
      </c>
    </row>
    <row r="29" spans="1:7" x14ac:dyDescent="0.25">
      <c r="A29" s="31" t="s">
        <v>18</v>
      </c>
      <c r="B29" s="32"/>
      <c r="C29" s="32">
        <f>SUM(C11:C28)</f>
        <v>37499.887106739377</v>
      </c>
      <c r="D29" s="33"/>
      <c r="E29" s="34">
        <f>SUM(E11:E28)</f>
        <v>422727.86352389381</v>
      </c>
      <c r="F29" s="34">
        <f>SUM(F10:F28)</f>
        <v>300765.28503624909</v>
      </c>
    </row>
    <row r="31" spans="1:7" ht="15.75" thickBot="1" x14ac:dyDescent="0.3"/>
    <row r="32" spans="1:7" x14ac:dyDescent="0.25">
      <c r="A32" s="5" t="s">
        <v>9</v>
      </c>
      <c r="B32" s="6">
        <v>212500</v>
      </c>
      <c r="E32" s="7" t="s">
        <v>11</v>
      </c>
      <c r="F32" s="8">
        <v>2880</v>
      </c>
    </row>
    <row r="33" spans="1:7" x14ac:dyDescent="0.25">
      <c r="A33" s="9" t="s">
        <v>6</v>
      </c>
      <c r="B33" s="10">
        <v>2.5000000000000001E-3</v>
      </c>
      <c r="E33" s="11" t="s">
        <v>10</v>
      </c>
      <c r="F33" s="10">
        <v>0.9</v>
      </c>
    </row>
    <row r="34" spans="1:7" x14ac:dyDescent="0.25">
      <c r="A34" s="9" t="s">
        <v>7</v>
      </c>
      <c r="B34" s="10">
        <v>0.25</v>
      </c>
      <c r="E34" s="11" t="s">
        <v>12</v>
      </c>
      <c r="F34" s="14">
        <v>1000</v>
      </c>
    </row>
    <row r="35" spans="1:7" ht="15.75" thickBot="1" x14ac:dyDescent="0.3">
      <c r="A35" s="12" t="s">
        <v>8</v>
      </c>
      <c r="B35" s="35">
        <v>0</v>
      </c>
      <c r="E35" s="15" t="s">
        <v>13</v>
      </c>
      <c r="F35" s="13">
        <v>0.125</v>
      </c>
    </row>
    <row r="38" spans="1:7" x14ac:dyDescent="0.25">
      <c r="A38" s="1" t="s">
        <v>15</v>
      </c>
      <c r="F38" s="3" t="s">
        <v>17</v>
      </c>
    </row>
    <row r="39" spans="1:7" x14ac:dyDescent="0.25">
      <c r="A39" s="17" t="s">
        <v>1</v>
      </c>
      <c r="B39" s="17" t="s">
        <v>2</v>
      </c>
      <c r="C39" s="17" t="s">
        <v>3</v>
      </c>
      <c r="D39" s="18"/>
      <c r="E39" s="18" t="s">
        <v>16</v>
      </c>
      <c r="F39" s="18" t="s">
        <v>16</v>
      </c>
      <c r="G39" s="30"/>
    </row>
    <row r="40" spans="1:7" x14ac:dyDescent="0.25">
      <c r="A40" s="19">
        <v>0</v>
      </c>
      <c r="B40" s="23">
        <v>0</v>
      </c>
      <c r="C40" s="23">
        <v>0</v>
      </c>
      <c r="D40" s="21"/>
      <c r="E40" s="21">
        <v>0</v>
      </c>
      <c r="F40" s="21">
        <v>0</v>
      </c>
    </row>
    <row r="41" spans="1:7" x14ac:dyDescent="0.25">
      <c r="A41" s="2">
        <v>1</v>
      </c>
      <c r="B41" s="23">
        <f>C41</f>
        <v>531.25</v>
      </c>
      <c r="C41" s="24">
        <f t="shared" ref="C41:C58" si="5">(pp+(qq*B40/mm)+(qc*B10/m))*(mm-B40)</f>
        <v>531.25</v>
      </c>
      <c r="D41" s="25"/>
      <c r="E41" s="24">
        <f t="shared" ref="E41:E58" si="6">C41*(SERIESSUM(rr/(1+ii),1,1,G11:G28)-acc)/1000</f>
        <v>6146.2520901355228</v>
      </c>
      <c r="F41" s="24">
        <f>E41/(1+ii)^(A41-1)</f>
        <v>6146.2520901355228</v>
      </c>
    </row>
    <row r="42" spans="1:7" x14ac:dyDescent="0.25">
      <c r="A42" s="2">
        <v>2</v>
      </c>
      <c r="B42" s="23">
        <f t="shared" ref="B42:B58" si="7">C42+B41</f>
        <v>1193.65234375</v>
      </c>
      <c r="C42" s="24">
        <f t="shared" si="5"/>
        <v>662.40234375</v>
      </c>
      <c r="D42" s="25"/>
      <c r="E42" s="24">
        <f t="shared" si="6"/>
        <v>7625.4231795471624</v>
      </c>
      <c r="F42" s="24">
        <f>E42/((1+ii)^(A42-1))</f>
        <v>6778.1539373752557</v>
      </c>
    </row>
    <row r="43" spans="1:7" x14ac:dyDescent="0.25">
      <c r="A43" s="2">
        <v>3</v>
      </c>
      <c r="B43" s="23">
        <f t="shared" si="7"/>
        <v>2018.6550565719604</v>
      </c>
      <c r="C43" s="24">
        <f t="shared" si="5"/>
        <v>825.00271282196047</v>
      </c>
      <c r="D43" s="25"/>
      <c r="E43" s="24">
        <f t="shared" si="6"/>
        <v>9437.7934584955656</v>
      </c>
      <c r="F43" s="24">
        <f>E43/((1+ii)^(A43-1))</f>
        <v>7457.0219918977309</v>
      </c>
    </row>
    <row r="44" spans="1:7" x14ac:dyDescent="0.25">
      <c r="A44" s="2">
        <v>4</v>
      </c>
      <c r="B44" s="23">
        <f t="shared" si="7"/>
        <v>3044.728102794199</v>
      </c>
      <c r="C44" s="24">
        <f t="shared" si="5"/>
        <v>1026.0730462222384</v>
      </c>
      <c r="D44" s="25"/>
      <c r="E44" s="24">
        <f t="shared" si="6"/>
        <v>11645.559726560277</v>
      </c>
      <c r="F44" s="24">
        <f t="shared" ref="F44:F50" si="8">E44/(1+ii)^(A44-1)</f>
        <v>8179.0488065828013</v>
      </c>
    </row>
    <row r="45" spans="1:7" x14ac:dyDescent="0.25">
      <c r="A45" s="2">
        <v>5</v>
      </c>
      <c r="B45" s="23">
        <f t="shared" si="7"/>
        <v>4318.6419915064162</v>
      </c>
      <c r="C45" s="24">
        <f t="shared" si="5"/>
        <v>1273.9138887122174</v>
      </c>
      <c r="D45" s="25"/>
      <c r="E45" s="24">
        <f t="shared" si="6"/>
        <v>14315.034122490863</v>
      </c>
      <c r="F45" s="24">
        <f t="shared" si="8"/>
        <v>8936.8053293282392</v>
      </c>
    </row>
    <row r="46" spans="1:7" x14ac:dyDescent="0.25">
      <c r="A46" s="2">
        <v>6</v>
      </c>
      <c r="B46" s="23">
        <f t="shared" si="7"/>
        <v>5896.8139212856631</v>
      </c>
      <c r="C46" s="24">
        <f t="shared" si="5"/>
        <v>1578.1719297792467</v>
      </c>
      <c r="D46" s="25"/>
      <c r="E46" s="24">
        <f t="shared" si="6"/>
        <v>17511.889003445056</v>
      </c>
      <c r="F46" s="24">
        <f t="shared" si="8"/>
        <v>9717.8543051514444</v>
      </c>
    </row>
    <row r="47" spans="1:7" x14ac:dyDescent="0.25">
      <c r="A47" s="2">
        <v>7</v>
      </c>
      <c r="B47" s="23">
        <f t="shared" si="7"/>
        <v>7846.6166439541375</v>
      </c>
      <c r="C47" s="24">
        <f t="shared" si="5"/>
        <v>1949.8027226684742</v>
      </c>
      <c r="D47" s="25"/>
      <c r="E47" s="24">
        <f t="shared" si="6"/>
        <v>21292.607515133368</v>
      </c>
      <c r="F47" s="24">
        <f t="shared" si="8"/>
        <v>10503.008432633391</v>
      </c>
    </row>
    <row r="48" spans="1:7" x14ac:dyDescent="0.25">
      <c r="A48" s="2">
        <v>8</v>
      </c>
      <c r="B48" s="23">
        <f t="shared" si="7"/>
        <v>10247.469683618459</v>
      </c>
      <c r="C48" s="24">
        <f t="shared" si="5"/>
        <v>2400.8530396643218</v>
      </c>
      <c r="D48" s="25"/>
      <c r="E48" s="24">
        <f t="shared" si="6"/>
        <v>25690.300034346728</v>
      </c>
      <c r="F48" s="24">
        <f t="shared" si="8"/>
        <v>11264.230250631001</v>
      </c>
    </row>
    <row r="49" spans="1:7" x14ac:dyDescent="0.25">
      <c r="A49" s="2">
        <v>9</v>
      </c>
      <c r="B49" s="23">
        <f t="shared" si="7"/>
        <v>13191.426506882641</v>
      </c>
      <c r="C49" s="24">
        <f t="shared" si="5"/>
        <v>2943.9568232641809</v>
      </c>
      <c r="D49" s="25"/>
      <c r="E49" s="24">
        <f t="shared" si="6"/>
        <v>30692.547065955518</v>
      </c>
      <c r="F49" s="24">
        <f t="shared" si="8"/>
        <v>11962.246595175087</v>
      </c>
    </row>
    <row r="50" spans="1:7" x14ac:dyDescent="0.25">
      <c r="A50" s="2">
        <v>10</v>
      </c>
      <c r="B50" s="23">
        <f t="shared" si="7"/>
        <v>16782.832528175524</v>
      </c>
      <c r="C50" s="24">
        <f t="shared" si="5"/>
        <v>3591.4060212928816</v>
      </c>
      <c r="D50" s="25"/>
      <c r="E50" s="24">
        <f t="shared" si="6"/>
        <v>36208.602488011842</v>
      </c>
      <c r="F50" s="24">
        <f t="shared" si="8"/>
        <v>12544.087104273147</v>
      </c>
    </row>
    <row r="51" spans="1:7" x14ac:dyDescent="0.25">
      <c r="A51" s="2">
        <v>11</v>
      </c>
      <c r="B51" s="23">
        <f t="shared" si="7"/>
        <v>21136.464793406274</v>
      </c>
      <c r="C51" s="24">
        <f t="shared" si="5"/>
        <v>4353.6322652307517</v>
      </c>
      <c r="D51" s="25"/>
      <c r="E51" s="24">
        <f t="shared" si="6"/>
        <v>42023.506630734642</v>
      </c>
      <c r="F51" s="24">
        <f>E51/((1+ii)^(A51-1))</f>
        <v>12940.976977991566</v>
      </c>
      <c r="G51" s="36"/>
    </row>
    <row r="52" spans="1:7" x14ac:dyDescent="0.25">
      <c r="A52" s="2">
        <v>12</v>
      </c>
      <c r="B52" s="23">
        <f t="shared" si="7"/>
        <v>26373.40142511209</v>
      </c>
      <c r="C52" s="24">
        <f t="shared" si="5"/>
        <v>5236.9366317058139</v>
      </c>
      <c r="D52" s="25"/>
      <c r="E52" s="24">
        <f t="shared" si="6"/>
        <v>47738.05752637807</v>
      </c>
      <c r="F52" s="24">
        <f t="shared" ref="F52:F58" si="9">E52/(1+ii)^(A52-1)</f>
        <v>13067.334143908733</v>
      </c>
    </row>
    <row r="53" spans="1:7" x14ac:dyDescent="0.25">
      <c r="A53" s="2">
        <v>13</v>
      </c>
      <c r="B53" s="23">
        <f t="shared" si="7"/>
        <v>32613.76674520368</v>
      </c>
      <c r="C53" s="24">
        <f t="shared" si="5"/>
        <v>6240.3653200915905</v>
      </c>
      <c r="D53" s="25"/>
      <c r="E53" s="24">
        <f t="shared" si="6"/>
        <v>52697.119398263632</v>
      </c>
      <c r="F53" s="24">
        <f t="shared" si="9"/>
        <v>12822.024621305181</v>
      </c>
    </row>
    <row r="54" spans="1:7" x14ac:dyDescent="0.25">
      <c r="A54" s="2">
        <v>14</v>
      </c>
      <c r="B54" s="23">
        <f t="shared" si="7"/>
        <v>39965.561918982115</v>
      </c>
      <c r="C54" s="24">
        <f t="shared" si="5"/>
        <v>7351.7951737784369</v>
      </c>
      <c r="D54" s="25"/>
      <c r="E54" s="24">
        <f t="shared" si="6"/>
        <v>55915.519146025981</v>
      </c>
      <c r="F54" s="24">
        <f t="shared" si="9"/>
        <v>12093.432074383598</v>
      </c>
    </row>
    <row r="55" spans="1:7" x14ac:dyDescent="0.25">
      <c r="A55" s="2">
        <v>15</v>
      </c>
      <c r="B55" s="23">
        <f t="shared" si="7"/>
        <v>48509.175388636082</v>
      </c>
      <c r="C55" s="24">
        <f t="shared" si="5"/>
        <v>8543.613469653963</v>
      </c>
      <c r="D55" s="25"/>
      <c r="E55" s="24">
        <f t="shared" si="6"/>
        <v>56021.498754137399</v>
      </c>
      <c r="F55" s="24">
        <f t="shared" si="9"/>
        <v>10770.091901105683</v>
      </c>
    </row>
    <row r="56" spans="1:7" x14ac:dyDescent="0.25">
      <c r="A56" s="2">
        <v>16</v>
      </c>
      <c r="B56" s="23">
        <f t="shared" si="7"/>
        <v>58278.046183340623</v>
      </c>
      <c r="C56" s="24">
        <f t="shared" si="5"/>
        <v>9768.8707947045405</v>
      </c>
      <c r="D56" s="25"/>
      <c r="E56" s="24">
        <f t="shared" si="6"/>
        <v>51251.403737337911</v>
      </c>
      <c r="F56" s="24">
        <f t="shared" si="9"/>
        <v>8758.2619067852393</v>
      </c>
    </row>
    <row r="57" spans="1:7" x14ac:dyDescent="0.25">
      <c r="A57" s="2">
        <v>17</v>
      </c>
      <c r="B57" s="23">
        <f t="shared" si="7"/>
        <v>69237.429476132034</v>
      </c>
      <c r="C57" s="24">
        <f t="shared" si="5"/>
        <v>10959.383292791414</v>
      </c>
      <c r="D57" s="25"/>
      <c r="E57" s="24">
        <f t="shared" si="6"/>
        <v>39541.454920391421</v>
      </c>
      <c r="F57" s="24">
        <f t="shared" si="9"/>
        <v>6006.3728230175948</v>
      </c>
    </row>
    <row r="58" spans="1:7" x14ac:dyDescent="0.25">
      <c r="A58" s="26">
        <v>18</v>
      </c>
      <c r="B58" s="27">
        <f t="shared" si="7"/>
        <v>81265.153106224883</v>
      </c>
      <c r="C58" s="28">
        <f t="shared" si="5"/>
        <v>12027.723630092847</v>
      </c>
      <c r="D58" s="29"/>
      <c r="E58" s="24">
        <f t="shared" si="6"/>
        <v>18763.248862944842</v>
      </c>
      <c r="F58" s="28">
        <f t="shared" si="9"/>
        <v>2533.4664486238626</v>
      </c>
    </row>
    <row r="59" spans="1:7" x14ac:dyDescent="0.25">
      <c r="A59" s="31" t="s">
        <v>18</v>
      </c>
      <c r="B59" s="32"/>
      <c r="C59" s="32">
        <f>SUM(C41:C58)</f>
        <v>81265.153106224883</v>
      </c>
      <c r="D59" s="25"/>
      <c r="E59" s="34">
        <f>SUM(E41:E58)</f>
        <v>544517.81766033592</v>
      </c>
      <c r="F59" s="34">
        <f>SUM(F41:F58)</f>
        <v>172480.66974030508</v>
      </c>
    </row>
    <row r="60" spans="1:7" x14ac:dyDescent="0.25">
      <c r="A60" s="2"/>
      <c r="F60" s="37"/>
    </row>
    <row r="61" spans="1:7" x14ac:dyDescent="0.25">
      <c r="A61" s="2"/>
      <c r="B61" s="3"/>
      <c r="C61" s="3"/>
    </row>
    <row r="62" spans="1:7" x14ac:dyDescent="0.25">
      <c r="A62" s="2"/>
      <c r="B62" s="3"/>
      <c r="C62" s="3"/>
    </row>
    <row r="63" spans="1:7" x14ac:dyDescent="0.25">
      <c r="A63" s="2"/>
      <c r="B63" s="3"/>
      <c r="C63" s="3"/>
    </row>
    <row r="64" spans="1:7" x14ac:dyDescent="0.25">
      <c r="A64" s="2"/>
      <c r="B64" s="3"/>
      <c r="C64" s="3"/>
    </row>
    <row r="65" spans="1:7" x14ac:dyDescent="0.25">
      <c r="A65" s="2"/>
      <c r="B65" s="3"/>
      <c r="C65" s="3"/>
    </row>
    <row r="66" spans="1:7" x14ac:dyDescent="0.25">
      <c r="A66" s="2"/>
      <c r="B66" s="23"/>
      <c r="C66" s="23"/>
      <c r="D66" s="23"/>
    </row>
    <row r="67" spans="1:7" x14ac:dyDescent="0.25">
      <c r="A67" s="2"/>
      <c r="B67" s="23"/>
      <c r="C67" s="23"/>
      <c r="D67" s="23"/>
    </row>
    <row r="68" spans="1:7" x14ac:dyDescent="0.25">
      <c r="A68" s="2"/>
      <c r="B68" s="23"/>
      <c r="C68" s="23"/>
      <c r="D68" s="23"/>
    </row>
    <row r="69" spans="1:7" x14ac:dyDescent="0.25">
      <c r="A69" s="2"/>
      <c r="B69" s="23"/>
      <c r="C69" s="23"/>
      <c r="D69" s="23"/>
    </row>
    <row r="70" spans="1:7" x14ac:dyDescent="0.25">
      <c r="A70" s="2"/>
      <c r="B70" s="23"/>
      <c r="C70" s="23"/>
      <c r="D70" s="23"/>
    </row>
    <row r="71" spans="1:7" x14ac:dyDescent="0.25">
      <c r="A71" s="2"/>
      <c r="B71" s="23"/>
      <c r="C71" s="23"/>
      <c r="D71" s="23"/>
      <c r="G71" s="38"/>
    </row>
    <row r="72" spans="1:7" x14ac:dyDescent="0.25">
      <c r="A72" s="2"/>
      <c r="B72" s="23"/>
      <c r="C72" s="23"/>
      <c r="D72" s="23"/>
      <c r="G72" s="37"/>
    </row>
    <row r="73" spans="1:7" x14ac:dyDescent="0.25">
      <c r="A73" s="2"/>
      <c r="B73" s="23"/>
      <c r="C73" s="23"/>
      <c r="D73" s="23"/>
    </row>
    <row r="74" spans="1:7" x14ac:dyDescent="0.25">
      <c r="A74" s="2"/>
      <c r="B74" s="23"/>
      <c r="C74" s="23"/>
      <c r="D74" s="23"/>
    </row>
    <row r="75" spans="1:7" x14ac:dyDescent="0.25">
      <c r="A75" s="2"/>
      <c r="B75" s="23"/>
      <c r="C75" s="23"/>
      <c r="D75" s="23"/>
    </row>
    <row r="76" spans="1:7" x14ac:dyDescent="0.25">
      <c r="A76" s="2"/>
      <c r="B76" s="23"/>
      <c r="C76" s="23"/>
      <c r="D76" s="23"/>
    </row>
    <row r="77" spans="1:7" x14ac:dyDescent="0.25">
      <c r="A77" s="2"/>
      <c r="B77" s="23"/>
      <c r="C77" s="23"/>
      <c r="D77" s="23"/>
    </row>
    <row r="78" spans="1:7" x14ac:dyDescent="0.25">
      <c r="A78" s="2"/>
      <c r="B78" s="23"/>
      <c r="C78" s="23"/>
      <c r="D78" s="23"/>
    </row>
    <row r="79" spans="1:7" x14ac:dyDescent="0.25">
      <c r="A79" s="2"/>
      <c r="B79" s="23"/>
      <c r="C79" s="23"/>
      <c r="D79" s="23"/>
    </row>
    <row r="80" spans="1:7" x14ac:dyDescent="0.25">
      <c r="A80" s="2"/>
      <c r="B80" s="23"/>
      <c r="C80" s="23"/>
      <c r="D80" s="23"/>
    </row>
    <row r="81" spans="1:4" x14ac:dyDescent="0.25">
      <c r="A81" s="2"/>
      <c r="B81" s="23"/>
      <c r="C81" s="23"/>
      <c r="D81" s="23"/>
    </row>
    <row r="82" spans="1:4" x14ac:dyDescent="0.25">
      <c r="A82" s="2"/>
      <c r="B82" s="23"/>
      <c r="C82" s="23"/>
      <c r="D82" s="23"/>
    </row>
    <row r="83" spans="1:4" x14ac:dyDescent="0.25">
      <c r="A83" s="2"/>
      <c r="B83" s="23"/>
      <c r="C83" s="23"/>
      <c r="D83" s="23"/>
    </row>
    <row r="84" spans="1:4" x14ac:dyDescent="0.25">
      <c r="A84" s="2"/>
      <c r="B84" s="23"/>
      <c r="C84" s="23"/>
      <c r="D84" s="23"/>
    </row>
    <row r="85" spans="1:4" x14ac:dyDescent="0.25">
      <c r="C85" s="3"/>
    </row>
    <row r="86" spans="1:4" x14ac:dyDescent="0.25">
      <c r="C86" s="3"/>
    </row>
    <row r="87" spans="1:4" x14ac:dyDescent="0.25">
      <c r="C87" s="3"/>
    </row>
    <row r="88" spans="1:4" x14ac:dyDescent="0.25">
      <c r="C88" s="3"/>
    </row>
    <row r="89" spans="1:4" x14ac:dyDescent="0.25">
      <c r="C89" s="3"/>
    </row>
    <row r="90" spans="1:4" x14ac:dyDescent="0.25">
      <c r="C90" s="3"/>
    </row>
    <row r="91" spans="1:4" x14ac:dyDescent="0.25">
      <c r="C91" s="3"/>
    </row>
    <row r="92" spans="1:4" x14ac:dyDescent="0.25">
      <c r="C92" s="3"/>
    </row>
    <row r="93" spans="1:4" x14ac:dyDescent="0.25">
      <c r="C93" s="3"/>
    </row>
  </sheetData>
  <phoneticPr fontId="1"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Introduction</vt:lpstr>
      <vt:lpstr>Data</vt:lpstr>
      <vt:lpstr>ac</vt:lpstr>
      <vt:lpstr>acc</vt:lpstr>
      <vt:lpstr>g</vt:lpstr>
      <vt:lpstr>gg</vt:lpstr>
      <vt:lpstr>i</vt:lpstr>
      <vt:lpstr>ii</vt:lpstr>
      <vt:lpstr>m</vt:lpstr>
      <vt:lpstr>mm</vt:lpstr>
      <vt:lpstr>p</vt:lpstr>
      <vt:lpstr>pp</vt:lpstr>
      <vt:lpstr>q</vt:lpstr>
      <vt:lpstr>qc</vt:lpstr>
      <vt:lpstr>qq</vt:lpstr>
      <vt:lpstr>ra</vt:lpstr>
      <vt:lpstr>rr</vt:lpstr>
    </vt:vector>
  </TitlesOfParts>
  <Company>Merck &amp; Co.,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Stern User</cp:lastModifiedBy>
  <dcterms:created xsi:type="dcterms:W3CDTF">2004-10-02T14:36:08Z</dcterms:created>
  <dcterms:modified xsi:type="dcterms:W3CDTF">2016-09-19T20:02:19Z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1003875556</vt:i4>
  </property>
  <property fmtid="{D5CDD505-2E9C-101B-9397-08002B2CF9AE}" pid="3" name="_EmailSubject">
    <vt:lpwstr>Draft Exercise and Spreadsheet</vt:lpwstr>
  </property>
  <property fmtid="{D5CDD505-2E9C-101B-9397-08002B2CF9AE}" pid="4" name="_AuthorEmail">
    <vt:lpwstr>pete_wickersham@merck.com</vt:lpwstr>
  </property>
  <property fmtid="{D5CDD505-2E9C-101B-9397-08002B2CF9AE}" pid="5" name="_AuthorEmailDisplayName">
    <vt:lpwstr>Wickersham, Peter J</vt:lpwstr>
  </property>
  <property fmtid="{D5CDD505-2E9C-101B-9397-08002B2CF9AE}" pid="6" name="_PreviousAdHocReviewCycleID">
    <vt:i4>-1622554554</vt:i4>
  </property>
  <property fmtid="{D5CDD505-2E9C-101B-9397-08002B2CF9AE}" pid="7" name="_ReviewingToolsShownOnce">
    <vt:lpwstr/>
  </property>
</Properties>
</file>